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\АВОДА\"/>
    </mc:Choice>
  </mc:AlternateContent>
  <xr:revisionPtr revIDLastSave="0" documentId="8_{413FAA52-0AF6-4DA2-9C65-32E3FDF55859}" xr6:coauthVersionLast="47" xr6:coauthVersionMax="47" xr10:uidLastSave="{00000000-0000-0000-0000-000000000000}"/>
  <bookViews>
    <workbookView xWindow="-98" yWindow="-98" windowWidth="26116" windowHeight="15675" tabRatio="824" xr2:uid="{00000000-000D-0000-FFFF-FFFF00000000}"/>
  </bookViews>
  <sheets>
    <sheet name="Программы сбережений для физ. л" sheetId="6" r:id="rId1"/>
    <sheet name="Лист2" sheetId="8" state="hidden" r:id="rId2"/>
    <sheet name="Калькулятор Вкладов" sheetId="7" r:id="rId3"/>
  </sheets>
  <calcPr calcId="191029" refMode="R1C1"/>
</workbook>
</file>

<file path=xl/calcChain.xml><?xml version="1.0" encoding="utf-8"?>
<calcChain xmlns="http://schemas.openxmlformats.org/spreadsheetml/2006/main">
  <c r="E14" i="6" l="1"/>
  <c r="J1" i="6"/>
  <c r="C21" i="6" l="1"/>
  <c r="E13" i="6"/>
  <c r="E25" i="6" s="1"/>
  <c r="E26" i="6" l="1"/>
  <c r="C25" i="7" l="1"/>
  <c r="C26" i="7"/>
  <c r="C13" i="7"/>
  <c r="C14" i="7" s="1"/>
  <c r="C24" i="7"/>
  <c r="C23" i="7"/>
  <c r="C18" i="7" l="1"/>
  <c r="C21" i="7" s="1"/>
  <c r="E19" i="6"/>
  <c r="I14" i="6"/>
  <c r="J14" i="6" s="1"/>
  <c r="E12" i="6"/>
  <c r="I13" i="6"/>
  <c r="I19" i="6" l="1"/>
  <c r="J19" i="6" s="1"/>
  <c r="E20" i="6"/>
  <c r="I26" i="6"/>
  <c r="J26" i="6" s="1"/>
  <c r="I25" i="6"/>
  <c r="I12" i="6"/>
  <c r="J12" i="6" s="1"/>
  <c r="E17" i="6"/>
  <c r="E11" i="6"/>
  <c r="J13" i="6"/>
  <c r="E18" i="6"/>
  <c r="C20" i="7"/>
  <c r="I20" i="6" l="1"/>
  <c r="J20" i="6" s="1"/>
  <c r="J25" i="6"/>
  <c r="C22" i="7"/>
  <c r="C19" i="7"/>
  <c r="I18" i="6"/>
  <c r="J18" i="6" s="1"/>
  <c r="E16" i="6"/>
  <c r="E24" i="6"/>
  <c r="I11" i="6"/>
  <c r="J11" i="6" s="1"/>
  <c r="E10" i="6"/>
  <c r="I17" i="6"/>
  <c r="J17" i="6" s="1"/>
  <c r="I16" i="6" l="1"/>
  <c r="J16" i="6" s="1"/>
  <c r="I24" i="6"/>
  <c r="J24" i="6" s="1"/>
  <c r="I10" i="6"/>
  <c r="J10" i="6" s="1"/>
  <c r="E9" i="6"/>
  <c r="E15" i="6"/>
  <c r="E23" i="6" l="1"/>
  <c r="I9" i="6"/>
  <c r="J9" i="6" s="1"/>
  <c r="E22" i="6"/>
  <c r="E21" i="6" s="1"/>
  <c r="I15" i="6"/>
  <c r="J15" i="6" s="1"/>
  <c r="I21" i="6" l="1"/>
  <c r="J21" i="6" s="1"/>
  <c r="I22" i="6"/>
  <c r="J22" i="6" s="1"/>
</calcChain>
</file>

<file path=xl/sharedStrings.xml><?xml version="1.0" encoding="utf-8"?>
<sst xmlns="http://schemas.openxmlformats.org/spreadsheetml/2006/main" count="68" uniqueCount="46">
  <si>
    <t>6 месяцев</t>
  </si>
  <si>
    <t>9 месяцев</t>
  </si>
  <si>
    <t>12 месяцев</t>
  </si>
  <si>
    <t>наименование программы</t>
  </si>
  <si>
    <t>срок</t>
  </si>
  <si>
    <t>min сумма, руб.</t>
  </si>
  <si>
    <t>выплата процентов</t>
  </si>
  <si>
    <t>досрочное расторжение</t>
  </si>
  <si>
    <t>3 месяца</t>
  </si>
  <si>
    <t>в конце срока</t>
  </si>
  <si>
    <t>Ежемесячно</t>
  </si>
  <si>
    <t>Частичное снятие</t>
  </si>
  <si>
    <t>1 месяц</t>
  </si>
  <si>
    <t>Приложение 1 к Положению о порядке и условиях привлечения денежных средств от пайщиков кооператива (физических лиц) КПК "Денежная Палата"</t>
  </si>
  <si>
    <t>КПК "ДЕНЕЖНАЯ ПАЛАТА"</t>
  </si>
  <si>
    <t>18 месяцев</t>
  </si>
  <si>
    <t>24 месяцев</t>
  </si>
  <si>
    <t>Ежеквартально</t>
  </si>
  <si>
    <t>Квартальная премия</t>
  </si>
  <si>
    <t>После налога</t>
  </si>
  <si>
    <t>Налог</t>
  </si>
  <si>
    <t>Сумма сбережений</t>
  </si>
  <si>
    <t>Программа</t>
  </si>
  <si>
    <t>Срок, мес</t>
  </si>
  <si>
    <t>Классический</t>
  </si>
  <si>
    <t>Пенсионный</t>
  </si>
  <si>
    <t>Быстрый доход</t>
  </si>
  <si>
    <t>Ставка</t>
  </si>
  <si>
    <t>Сумма к получению</t>
  </si>
  <si>
    <t>Ваш доход за весь срок</t>
  </si>
  <si>
    <t xml:space="preserve">Выплата процентов </t>
  </si>
  <si>
    <t>Денежный</t>
  </si>
  <si>
    <t>Пополнение</t>
  </si>
  <si>
    <t>Дата окончания вклада</t>
  </si>
  <si>
    <t>Дата начала вклада</t>
  </si>
  <si>
    <t>Информация по доходу:</t>
  </si>
  <si>
    <t>Капитализация</t>
  </si>
  <si>
    <t>Ставка с учетом капитализации</t>
  </si>
  <si>
    <t>36 месяцев</t>
  </si>
  <si>
    <t>Расчет примерный. Расчет не учитывает налогообложение в соответсвии с НК РФ</t>
  </si>
  <si>
    <t>Все вклады облагаются налогом в соответсвии с НК РФ.</t>
  </si>
  <si>
    <t>По заявлению за 10 рабочих дней до даты выплаты; проценты пересчитываются по ставке 0,1 % годовых</t>
  </si>
  <si>
    <t xml:space="preserve">По заявлению за 10 рабочих дней до даты выплаты; проценты пересчитываются по ставке 0,1 % годовых. </t>
  </si>
  <si>
    <t>по заявлению за 10 рабочих дней до даты выплаты; ранее выплаченные проценты удерживаются из суммы вклада и пересчитываются по ставке 0,1 % годовых</t>
  </si>
  <si>
    <t>ставка</t>
  </si>
  <si>
    <t>Утверждено Протоколом правления от "15" сентября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</si>
</sst>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р.&quot;_-;\-* #,##0.00&quot;р.&quot;_-;_-* &quot;-&quot;??&quot;р.&quot;_-;_-@_-"/>
    <numFmt numFmtId="165" formatCode="_-* #,##0&quot;р.&quot;_-;\-* #,##0&quot;р.&quot;_-;_-* &quot;-&quot;??&quot;р.&quot;_-;_-@_-"/>
    <numFmt numFmtId="166" formatCode="#,##0_ ;\-#,##0\ "/>
    <numFmt numFmtId="167" formatCode="[$-419]General"/>
    <numFmt numFmtId="168" formatCode="_-* #,##0\ [$₽-419]_-;\-* #,##0\ [$₽-419]_-;_-* &quot;-&quot;??\ [$₽-419]_-;_-@_-"/>
    <numFmt numFmtId="169" formatCode="_-* #,##0.00\ [$₽-419]_-;\-* #,##0.00\ [$₽-419]_-;_-* &quot;-&quot;??\ [$₽-419]_-;_-@_-"/>
    <numFmt numFmtId="170" formatCode="0.000%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4" fillId="0" borderId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9" fontId="0" fillId="3" borderId="17" xfId="0" applyNumberFormat="1" applyFill="1" applyBorder="1" applyAlignment="1">
      <alignment horizontal="center" vertical="center"/>
    </xf>
    <xf numFmtId="10" fontId="6" fillId="3" borderId="17" xfId="3" applyNumberFormat="1" applyFont="1" applyFill="1" applyBorder="1" applyAlignment="1">
      <alignment horizontal="center" vertical="center"/>
    </xf>
    <xf numFmtId="10" fontId="0" fillId="3" borderId="15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3" fillId="2" borderId="17" xfId="4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8" fontId="3" fillId="3" borderId="17" xfId="4" applyNumberFormat="1" applyFont="1" applyFill="1" applyBorder="1" applyAlignment="1">
      <alignment horizontal="center" vertical="center"/>
    </xf>
    <xf numFmtId="169" fontId="0" fillId="2" borderId="0" xfId="0" applyNumberFormat="1" applyFill="1"/>
    <xf numFmtId="169" fontId="0" fillId="2" borderId="17" xfId="0" applyNumberFormat="1" applyFill="1" applyBorder="1" applyAlignment="1">
      <alignment horizontal="center"/>
    </xf>
    <xf numFmtId="170" fontId="3" fillId="2" borderId="0" xfId="4" applyNumberFormat="1" applyFont="1" applyFill="1"/>
    <xf numFmtId="10" fontId="10" fillId="0" borderId="30" xfId="4" applyNumberFormat="1" applyFont="1" applyBorder="1"/>
    <xf numFmtId="10" fontId="10" fillId="0" borderId="31" xfId="0" applyNumberFormat="1" applyFont="1" applyBorder="1"/>
    <xf numFmtId="10" fontId="0" fillId="0" borderId="0" xfId="0" applyNumberFormat="1"/>
    <xf numFmtId="0" fontId="8" fillId="2" borderId="17" xfId="0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10" fontId="0" fillId="3" borderId="10" xfId="0" applyNumberForma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0" fontId="13" fillId="0" borderId="0" xfId="0" applyNumberFormat="1" applyFont="1"/>
    <xf numFmtId="0" fontId="6" fillId="2" borderId="34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35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0" borderId="33" xfId="0" applyFont="1" applyBorder="1"/>
    <xf numFmtId="10" fontId="10" fillId="0" borderId="39" xfId="4" applyNumberFormat="1" applyFont="1" applyBorder="1"/>
    <xf numFmtId="10" fontId="10" fillId="0" borderId="40" xfId="0" applyNumberFormat="1" applyFont="1" applyBorder="1"/>
    <xf numFmtId="0" fontId="0" fillId="0" borderId="5" xfId="0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3" borderId="27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3" fontId="0" fillId="2" borderId="0" xfId="0" applyNumberFormat="1" applyFill="1" applyAlignment="1">
      <alignment horizontal="center"/>
    </xf>
    <xf numFmtId="3" fontId="0" fillId="0" borderId="22" xfId="0" applyNumberFormat="1" applyBorder="1" applyAlignment="1">
      <alignment horizontal="center" vertical="center"/>
    </xf>
    <xf numFmtId="10" fontId="10" fillId="0" borderId="46" xfId="4" applyNumberFormat="1" applyFont="1" applyBorder="1"/>
    <xf numFmtId="10" fontId="10" fillId="0" borderId="47" xfId="0" applyNumberFormat="1" applyFont="1" applyBorder="1"/>
    <xf numFmtId="0" fontId="11" fillId="2" borderId="6" xfId="0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10" fontId="10" fillId="0" borderId="12" xfId="4" applyNumberFormat="1" applyFont="1" applyBorder="1"/>
    <xf numFmtId="10" fontId="10" fillId="0" borderId="13" xfId="4" applyNumberFormat="1" applyFont="1" applyBorder="1"/>
    <xf numFmtId="10" fontId="10" fillId="0" borderId="24" xfId="4" applyNumberFormat="1" applyFont="1" applyBorder="1"/>
    <xf numFmtId="10" fontId="10" fillId="0" borderId="44" xfId="4" applyNumberFormat="1" applyFont="1" applyBorder="1"/>
    <xf numFmtId="10" fontId="10" fillId="0" borderId="48" xfId="4" applyNumberFormat="1" applyFont="1" applyBorder="1"/>
    <xf numFmtId="10" fontId="10" fillId="0" borderId="45" xfId="4" applyNumberFormat="1" applyFont="1" applyBorder="1"/>
    <xf numFmtId="0" fontId="10" fillId="0" borderId="6" xfId="0" applyFont="1" applyBorder="1"/>
    <xf numFmtId="10" fontId="10" fillId="0" borderId="8" xfId="0" applyNumberFormat="1" applyFont="1" applyBorder="1"/>
    <xf numFmtId="10" fontId="10" fillId="0" borderId="9" xfId="0" applyNumberFormat="1" applyFont="1" applyBorder="1"/>
    <xf numFmtId="10" fontId="10" fillId="0" borderId="18" xfId="0" applyNumberFormat="1" applyFont="1" applyBorder="1"/>
    <xf numFmtId="10" fontId="10" fillId="0" borderId="29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10" fontId="10" fillId="0" borderId="34" xfId="4" applyNumberFormat="1" applyFont="1" applyBorder="1"/>
    <xf numFmtId="10" fontId="10" fillId="0" borderId="15" xfId="0" applyNumberFormat="1" applyFont="1" applyBorder="1"/>
    <xf numFmtId="0" fontId="8" fillId="2" borderId="49" xfId="0" applyFont="1" applyFill="1" applyBorder="1" applyAlignment="1">
      <alignment horizontal="center" vertical="center" wrapText="1"/>
    </xf>
    <xf numFmtId="0" fontId="6" fillId="2" borderId="49" xfId="3" applyFont="1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5" fontId="3" fillId="2" borderId="37" xfId="2" applyNumberFormat="1" applyFont="1" applyFill="1" applyBorder="1" applyAlignment="1">
      <alignment horizontal="center" vertical="center"/>
    </xf>
    <xf numFmtId="165" fontId="3" fillId="2" borderId="41" xfId="2" applyNumberFormat="1" applyFont="1" applyFill="1" applyBorder="1" applyAlignment="1">
      <alignment horizontal="center" vertical="center"/>
    </xf>
    <xf numFmtId="165" fontId="3" fillId="2" borderId="43" xfId="2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center" vertical="center" wrapText="1"/>
    </xf>
    <xf numFmtId="166" fontId="3" fillId="2" borderId="0" xfId="2" applyNumberFormat="1" applyFont="1" applyFill="1" applyBorder="1" applyAlignment="1">
      <alignment horizontal="center" vertical="center" wrapText="1"/>
    </xf>
    <xf numFmtId="166" fontId="3" fillId="2" borderId="26" xfId="2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Денежный 2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4318000" cy="31924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64200" y="755650"/>
          <a:ext cx="4318000" cy="31924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Классический</a:t>
          </a:r>
          <a:r>
            <a:rPr lang="ru-RU" sz="1100" baseline="0"/>
            <a:t> =</a:t>
          </a:r>
          <a:r>
            <a:rPr lang="ru-RU" sz="1100" baseline="0">
              <a:solidFill>
                <a:srgbClr val="FF0000"/>
              </a:solidFill>
            </a:rPr>
            <a:t>ВПР(</a:t>
          </a:r>
          <a:r>
            <a:rPr lang="en-US" sz="1100" baseline="0">
              <a:solidFill>
                <a:srgbClr val="FF0000"/>
              </a:solidFill>
            </a:rPr>
            <a:t>D4;'</a:t>
          </a:r>
          <a:r>
            <a:rPr lang="ru-RU" sz="1100" baseline="0">
              <a:solidFill>
                <a:srgbClr val="FF000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FF0000"/>
              </a:solidFill>
            </a:rPr>
            <a:t>C9:D14;2;</a:t>
          </a:r>
          <a:r>
            <a:rPr lang="ru-RU" sz="1100" baseline="0">
              <a:solidFill>
                <a:srgbClr val="FF0000"/>
              </a:solidFill>
            </a:rPr>
            <a:t>ЛОЖЬ)</a:t>
          </a:r>
        </a:p>
        <a:p>
          <a:r>
            <a:rPr lang="ru-RU" sz="1100" baseline="0"/>
            <a:t>Пенсионный </a:t>
          </a:r>
          <a:r>
            <a:rPr lang="ru-RU" sz="1100" baseline="0">
              <a:solidFill>
                <a:schemeClr val="tx2"/>
              </a:solidFill>
            </a:rPr>
            <a:t>=ВПР(</a:t>
          </a:r>
          <a:r>
            <a:rPr lang="en-US" sz="1100" baseline="0">
              <a:solidFill>
                <a:schemeClr val="tx2"/>
              </a:solidFill>
            </a:rPr>
            <a:t>D4;'</a:t>
          </a:r>
          <a:r>
            <a:rPr lang="ru-RU" sz="1100" baseline="0">
              <a:solidFill>
                <a:schemeClr val="tx2"/>
              </a:solidFill>
            </a:rPr>
            <a:t>Программы сбережений для физ. л'!</a:t>
          </a:r>
          <a:r>
            <a:rPr lang="en-US" sz="1100" baseline="0">
              <a:solidFill>
                <a:schemeClr val="tx2"/>
              </a:solidFill>
            </a:rPr>
            <a:t>D15:E20;2;</a:t>
          </a:r>
          <a:r>
            <a:rPr lang="ru-RU" sz="1100" baseline="0">
              <a:solidFill>
                <a:schemeClr val="tx2"/>
              </a:solidFill>
            </a:rPr>
            <a:t>ЛОЖЬ)</a:t>
          </a:r>
        </a:p>
        <a:p>
          <a:r>
            <a:rPr lang="ru-RU" sz="1100" baseline="0"/>
            <a:t>Квартальная премия </a:t>
          </a:r>
          <a:r>
            <a:rPr lang="ru-RU" sz="1100" baseline="0">
              <a:solidFill>
                <a:srgbClr val="00B050"/>
              </a:solidFill>
            </a:rPr>
            <a:t>=ВПР(</a:t>
          </a:r>
          <a:r>
            <a:rPr lang="en-US" sz="1100" baseline="0">
              <a:solidFill>
                <a:srgbClr val="00B050"/>
              </a:solidFill>
            </a:rPr>
            <a:t>D4;'</a:t>
          </a:r>
          <a:r>
            <a:rPr lang="ru-RU" sz="1100" baseline="0">
              <a:solidFill>
                <a:srgbClr val="00B05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00B050"/>
              </a:solidFill>
            </a:rPr>
            <a:t>D21:E24;2;</a:t>
          </a:r>
          <a:r>
            <a:rPr lang="ru-RU" sz="1100" baseline="0">
              <a:solidFill>
                <a:srgbClr val="00B050"/>
              </a:solidFill>
            </a:rPr>
            <a:t>ЛОЖЬ)</a:t>
          </a:r>
        </a:p>
        <a:p>
          <a:r>
            <a:rPr lang="ru-RU" sz="1100" baseline="0"/>
            <a:t>Денежный =</a:t>
          </a:r>
          <a:r>
            <a:rPr lang="ru-RU" sz="1100" baseline="0">
              <a:solidFill>
                <a:srgbClr val="FFC000"/>
              </a:solidFill>
            </a:rPr>
            <a:t>ВПР(</a:t>
          </a:r>
          <a:r>
            <a:rPr lang="en-US" sz="1100" baseline="0">
              <a:solidFill>
                <a:srgbClr val="FFC000"/>
              </a:solidFill>
            </a:rPr>
            <a:t>D4;'</a:t>
          </a:r>
          <a:r>
            <a:rPr lang="ru-RU" sz="1100" baseline="0">
              <a:solidFill>
                <a:srgbClr val="FFC00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FFC000"/>
              </a:solidFill>
            </a:rPr>
            <a:t>D26:E27;2;</a:t>
          </a:r>
          <a:r>
            <a:rPr lang="ru-RU" sz="1100" baseline="0">
              <a:solidFill>
                <a:srgbClr val="FFC000"/>
              </a:solidFill>
            </a:rPr>
            <a:t>ЛОЖЬ)</a:t>
          </a:r>
        </a:p>
        <a:p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=ЕСЛИ(</a:t>
          </a:r>
          <a:r>
            <a:rPr lang="en-US" sz="1100"/>
            <a:t>D2=</a:t>
          </a:r>
          <a:r>
            <a:rPr lang="ru-RU" sz="1100"/>
            <a:t>"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Классический";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C9:D14;2;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ЛОЖЬ);</a:t>
          </a:r>
          <a:r>
            <a:rPr lang="ru-R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Пенсионный";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D15:E20;2;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ЛОЖЬ)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Квартальная премия";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D21:E24;2;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ЛОЖЬ);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Денежный";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D26:E27;2;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ЛОЖЬ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);11%))))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>
            <a:solidFill>
              <a:srgbClr val="00B050"/>
            </a:solidFill>
            <a:effectLst/>
          </a:endParaRPr>
        </a:p>
        <a:p>
          <a:endParaRPr lang="ru-RU" sz="1100"/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10</xdr:col>
      <xdr:colOff>565150</xdr:colOff>
      <xdr:row>4</xdr:row>
      <xdr:rowOff>102870</xdr:rowOff>
    </xdr:to>
    <xdr:pic>
      <xdr:nvPicPr>
        <xdr:cNvPr id="2051" name="Рисунок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667750" cy="16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zoomScale="85" zoomScaleNormal="85" workbookViewId="0">
      <selection activeCell="J1" sqref="J1"/>
    </sheetView>
  </sheetViews>
  <sheetFormatPr defaultColWidth="8.796875" defaultRowHeight="14.25" x14ac:dyDescent="0.45"/>
  <cols>
    <col min="1" max="1" width="27.19921875" customWidth="1"/>
    <col min="2" max="2" width="9.1328125" hidden="1" customWidth="1"/>
    <col min="3" max="3" width="19.46484375" customWidth="1"/>
    <col min="4" max="4" width="19.46484375" hidden="1" customWidth="1"/>
    <col min="5" max="5" width="19.46484375" style="24" customWidth="1"/>
    <col min="6" max="6" width="10.33203125" customWidth="1"/>
    <col min="7" max="7" width="21.46484375" customWidth="1"/>
    <col min="8" max="8" width="43" customWidth="1"/>
    <col min="9" max="9" width="8" style="14" customWidth="1"/>
    <col min="10" max="10" width="9.46484375" style="14" customWidth="1"/>
    <col min="11" max="11" width="8" customWidth="1"/>
    <col min="15" max="15" width="0" hidden="1" customWidth="1"/>
  </cols>
  <sheetData>
    <row r="1" spans="1:17" s="1" customFormat="1" ht="71.25" customHeight="1" x14ac:dyDescent="0.55000000000000004">
      <c r="A1" s="1" t="s">
        <v>14</v>
      </c>
      <c r="E1" s="23"/>
      <c r="H1" s="91" t="s">
        <v>13</v>
      </c>
      <c r="I1" s="56">
        <v>0.17</v>
      </c>
      <c r="J1" s="56">
        <f>17%+5%</f>
        <v>0.22000000000000003</v>
      </c>
    </row>
    <row r="2" spans="1:17" ht="68.25" customHeight="1" thickBot="1" x14ac:dyDescent="0.5">
      <c r="C2" s="9"/>
      <c r="D2" s="9"/>
      <c r="H2" s="92" t="s">
        <v>45</v>
      </c>
    </row>
    <row r="3" spans="1:17" ht="45" customHeight="1" thickBot="1" x14ac:dyDescent="0.5">
      <c r="A3" s="6" t="s">
        <v>3</v>
      </c>
      <c r="B3" s="6"/>
      <c r="C3" s="7" t="s">
        <v>4</v>
      </c>
      <c r="D3" s="69"/>
      <c r="E3" s="70" t="s">
        <v>44</v>
      </c>
      <c r="F3" s="71" t="s">
        <v>5</v>
      </c>
      <c r="G3" s="7" t="s">
        <v>6</v>
      </c>
      <c r="H3" s="8" t="s">
        <v>7</v>
      </c>
      <c r="I3" s="79" t="s">
        <v>20</v>
      </c>
      <c r="J3" s="53" t="s">
        <v>19</v>
      </c>
      <c r="Q3" s="47"/>
    </row>
    <row r="4" spans="1:17" ht="7.5" hidden="1" customHeight="1" thickBot="1" x14ac:dyDescent="0.5">
      <c r="A4" s="134"/>
      <c r="B4" s="28"/>
      <c r="C4" s="2"/>
      <c r="D4" s="20"/>
      <c r="E4" s="25"/>
      <c r="F4" s="120"/>
      <c r="G4" s="134"/>
      <c r="H4" s="113"/>
      <c r="I4" s="65"/>
      <c r="J4" s="86"/>
    </row>
    <row r="5" spans="1:17" ht="15.75" hidden="1" customHeight="1" thickBot="1" x14ac:dyDescent="0.5">
      <c r="A5" s="135"/>
      <c r="B5" s="29"/>
      <c r="C5" s="3"/>
      <c r="D5" s="3"/>
      <c r="E5" s="25"/>
      <c r="F5" s="121"/>
      <c r="G5" s="135"/>
      <c r="H5" s="114"/>
      <c r="I5" s="65"/>
      <c r="J5" s="86"/>
    </row>
    <row r="6" spans="1:17" ht="15.75" hidden="1" customHeight="1" thickBot="1" x14ac:dyDescent="0.5">
      <c r="A6" s="135"/>
      <c r="B6" s="29"/>
      <c r="C6" s="3"/>
      <c r="D6" s="3"/>
      <c r="E6" s="25"/>
      <c r="F6" s="121"/>
      <c r="G6" s="135"/>
      <c r="H6" s="114"/>
      <c r="I6" s="65"/>
      <c r="J6" s="86"/>
    </row>
    <row r="7" spans="1:17" ht="13.5" hidden="1" customHeight="1" thickBot="1" x14ac:dyDescent="0.5">
      <c r="A7" s="136"/>
      <c r="B7" s="29"/>
      <c r="C7" s="4"/>
      <c r="D7" s="4"/>
      <c r="E7" s="25"/>
      <c r="F7" s="122"/>
      <c r="G7" s="136"/>
      <c r="H7" s="115"/>
      <c r="I7" s="65"/>
      <c r="J7" s="86"/>
    </row>
    <row r="8" spans="1:17" ht="0.75" hidden="1" customHeight="1" thickBot="1" x14ac:dyDescent="0.5">
      <c r="A8" s="54"/>
      <c r="B8" s="30"/>
      <c r="C8" s="5"/>
      <c r="D8" s="5"/>
      <c r="E8" s="26"/>
      <c r="F8" s="73"/>
      <c r="G8" s="55"/>
      <c r="H8" s="72"/>
      <c r="I8" s="65"/>
      <c r="J8" s="86"/>
    </row>
    <row r="9" spans="1:17" ht="25.25" customHeight="1" thickBot="1" x14ac:dyDescent="0.5">
      <c r="A9" s="123" t="s">
        <v>24</v>
      </c>
      <c r="B9" s="130">
        <v>1</v>
      </c>
      <c r="C9" s="10" t="s">
        <v>8</v>
      </c>
      <c r="D9" s="57">
        <v>3</v>
      </c>
      <c r="E9" s="27">
        <f>E10-0.2%</f>
        <v>0.20299999999999999</v>
      </c>
      <c r="F9" s="127">
        <v>30000</v>
      </c>
      <c r="G9" s="116" t="s">
        <v>9</v>
      </c>
      <c r="H9" s="116" t="s">
        <v>43</v>
      </c>
      <c r="I9" s="80" t="str">
        <f t="shared" ref="I9:I22" si="0">IF(E9&gt;$J$1,(E9-$J$1)*0.35,"")</f>
        <v/>
      </c>
      <c r="J9" s="87" t="str">
        <f t="shared" ref="J9:J22" si="1">IF(E9&gt;$J$1,E9-I9,"")</f>
        <v/>
      </c>
      <c r="K9" s="47"/>
      <c r="Q9" s="47"/>
    </row>
    <row r="10" spans="1:17" ht="23.25" customHeight="1" thickBot="1" x14ac:dyDescent="0.5">
      <c r="A10" s="124"/>
      <c r="B10" s="131"/>
      <c r="C10" s="11" t="s">
        <v>0</v>
      </c>
      <c r="D10" s="58">
        <v>6</v>
      </c>
      <c r="E10" s="27">
        <f t="shared" ref="E10:E12" si="2">E11-0.5%</f>
        <v>0.20499999999999999</v>
      </c>
      <c r="F10" s="128"/>
      <c r="G10" s="117"/>
      <c r="H10" s="117"/>
      <c r="I10" s="81" t="str">
        <f t="shared" si="0"/>
        <v/>
      </c>
      <c r="J10" s="88" t="str">
        <f t="shared" si="1"/>
        <v/>
      </c>
      <c r="K10" s="47"/>
    </row>
    <row r="11" spans="1:17" ht="24.75" customHeight="1" thickBot="1" x14ac:dyDescent="0.5">
      <c r="A11" s="124"/>
      <c r="B11" s="131"/>
      <c r="C11" s="11" t="s">
        <v>1</v>
      </c>
      <c r="D11" s="58">
        <v>9</v>
      </c>
      <c r="E11" s="27">
        <f t="shared" si="2"/>
        <v>0.21</v>
      </c>
      <c r="F11" s="128"/>
      <c r="G11" s="117"/>
      <c r="H11" s="117"/>
      <c r="I11" s="81" t="str">
        <f t="shared" si="0"/>
        <v/>
      </c>
      <c r="J11" s="88" t="str">
        <f t="shared" si="1"/>
        <v/>
      </c>
      <c r="K11" s="47"/>
    </row>
    <row r="12" spans="1:17" ht="24.75" customHeight="1" thickBot="1" x14ac:dyDescent="0.5">
      <c r="A12" s="125"/>
      <c r="B12" s="132"/>
      <c r="C12" s="11" t="s">
        <v>2</v>
      </c>
      <c r="D12" s="58">
        <v>12</v>
      </c>
      <c r="E12" s="27">
        <f t="shared" si="2"/>
        <v>0.215</v>
      </c>
      <c r="F12" s="128"/>
      <c r="G12" s="118"/>
      <c r="H12" s="118"/>
      <c r="I12" s="81" t="str">
        <f t="shared" si="0"/>
        <v/>
      </c>
      <c r="J12" s="88" t="str">
        <f t="shared" si="1"/>
        <v/>
      </c>
      <c r="K12" s="47"/>
    </row>
    <row r="13" spans="1:17" ht="24.75" customHeight="1" thickBot="1" x14ac:dyDescent="0.5">
      <c r="A13" s="125"/>
      <c r="B13" s="132"/>
      <c r="C13" s="11" t="s">
        <v>15</v>
      </c>
      <c r="D13" s="58">
        <v>18</v>
      </c>
      <c r="E13" s="27">
        <f>E14-0.25%</f>
        <v>0.22</v>
      </c>
      <c r="F13" s="128"/>
      <c r="G13" s="118"/>
      <c r="H13" s="118"/>
      <c r="I13" s="81" t="str">
        <f t="shared" si="0"/>
        <v/>
      </c>
      <c r="J13" s="88" t="str">
        <f t="shared" si="1"/>
        <v/>
      </c>
      <c r="K13" s="47"/>
    </row>
    <row r="14" spans="1:17" ht="26" customHeight="1" thickBot="1" x14ac:dyDescent="0.5">
      <c r="A14" s="126"/>
      <c r="B14" s="133"/>
      <c r="C14" s="12" t="s">
        <v>16</v>
      </c>
      <c r="D14" s="59">
        <v>24</v>
      </c>
      <c r="E14" s="50">
        <f>I1+5.25%</f>
        <v>0.2225</v>
      </c>
      <c r="F14" s="129"/>
      <c r="G14" s="119"/>
      <c r="H14" s="119"/>
      <c r="I14" s="82">
        <f t="shared" si="0"/>
        <v>8.7499999999999102E-4</v>
      </c>
      <c r="J14" s="89">
        <f t="shared" si="1"/>
        <v>0.22162500000000002</v>
      </c>
    </row>
    <row r="15" spans="1:17" ht="30" customHeight="1" thickBot="1" x14ac:dyDescent="0.5">
      <c r="A15" s="104" t="s">
        <v>18</v>
      </c>
      <c r="B15" s="77"/>
      <c r="C15" s="22" t="s">
        <v>0</v>
      </c>
      <c r="D15" s="78"/>
      <c r="E15" s="50">
        <f t="shared" ref="E15:E17" si="3">E10-0.25%</f>
        <v>0.20249999999999999</v>
      </c>
      <c r="F15" s="110">
        <v>50000</v>
      </c>
      <c r="G15" s="140" t="s">
        <v>17</v>
      </c>
      <c r="H15" s="137" t="s">
        <v>42</v>
      </c>
      <c r="I15" s="83" t="str">
        <f t="shared" si="0"/>
        <v/>
      </c>
      <c r="J15" s="88" t="str">
        <f t="shared" si="1"/>
        <v/>
      </c>
    </row>
    <row r="16" spans="1:17" ht="30" customHeight="1" thickBot="1" x14ac:dyDescent="0.5">
      <c r="A16" s="105"/>
      <c r="B16" s="104">
        <v>3</v>
      </c>
      <c r="C16" s="10" t="s">
        <v>1</v>
      </c>
      <c r="D16" s="60">
        <v>9</v>
      </c>
      <c r="E16" s="50">
        <f t="shared" si="3"/>
        <v>0.20749999999999999</v>
      </c>
      <c r="F16" s="111"/>
      <c r="G16" s="141"/>
      <c r="H16" s="138"/>
      <c r="I16" s="84" t="str">
        <f t="shared" si="0"/>
        <v/>
      </c>
      <c r="J16" s="90" t="str">
        <f t="shared" si="1"/>
        <v/>
      </c>
    </row>
    <row r="17" spans="1:15" ht="63" customHeight="1" thickBot="1" x14ac:dyDescent="0.5">
      <c r="A17" s="105"/>
      <c r="B17" s="105"/>
      <c r="C17" s="11" t="s">
        <v>2</v>
      </c>
      <c r="D17" s="58">
        <v>12</v>
      </c>
      <c r="E17" s="50">
        <f t="shared" si="3"/>
        <v>0.21249999999999999</v>
      </c>
      <c r="F17" s="111"/>
      <c r="G17" s="141"/>
      <c r="H17" s="138"/>
      <c r="I17" s="83" t="str">
        <f t="shared" si="0"/>
        <v/>
      </c>
      <c r="J17" s="88" t="str">
        <f t="shared" si="1"/>
        <v/>
      </c>
    </row>
    <row r="18" spans="1:15" ht="69" customHeight="1" thickBot="1" x14ac:dyDescent="0.5">
      <c r="A18" s="105"/>
      <c r="B18" s="105"/>
      <c r="C18" s="11" t="s">
        <v>15</v>
      </c>
      <c r="D18" s="58">
        <v>18</v>
      </c>
      <c r="E18" s="50">
        <f>E13-0.25%</f>
        <v>0.2175</v>
      </c>
      <c r="F18" s="111"/>
      <c r="G18" s="141"/>
      <c r="H18" s="138"/>
      <c r="I18" s="83" t="str">
        <f t="shared" si="0"/>
        <v/>
      </c>
      <c r="J18" s="88" t="str">
        <f t="shared" si="1"/>
        <v/>
      </c>
    </row>
    <row r="19" spans="1:15" ht="58.05" customHeight="1" thickBot="1" x14ac:dyDescent="0.5">
      <c r="A19" s="106"/>
      <c r="B19" s="106"/>
      <c r="C19" s="12" t="s">
        <v>16</v>
      </c>
      <c r="D19" s="59">
        <v>24</v>
      </c>
      <c r="E19" s="50">
        <f>E14-0.25%</f>
        <v>0.22</v>
      </c>
      <c r="F19" s="112"/>
      <c r="G19" s="142"/>
      <c r="H19" s="139"/>
      <c r="I19" s="85" t="str">
        <f t="shared" si="0"/>
        <v/>
      </c>
      <c r="J19" s="89" t="str">
        <f t="shared" si="1"/>
        <v/>
      </c>
    </row>
    <row r="20" spans="1:15" ht="43.15" thickBot="1" x14ac:dyDescent="0.5">
      <c r="A20" s="64" t="s">
        <v>26</v>
      </c>
      <c r="B20" s="39">
        <v>4</v>
      </c>
      <c r="C20" s="40" t="s">
        <v>12</v>
      </c>
      <c r="D20" s="61">
        <v>1</v>
      </c>
      <c r="E20" s="50">
        <f>E19-3.5%</f>
        <v>0.185</v>
      </c>
      <c r="F20" s="74">
        <v>30000</v>
      </c>
      <c r="G20" s="68" t="s">
        <v>10</v>
      </c>
      <c r="H20" s="93" t="s">
        <v>41</v>
      </c>
      <c r="I20" s="95" t="str">
        <f t="shared" si="0"/>
        <v/>
      </c>
      <c r="J20" s="96" t="str">
        <f t="shared" si="1"/>
        <v/>
      </c>
    </row>
    <row r="21" spans="1:15" ht="68.25" customHeight="1" thickBot="1" x14ac:dyDescent="0.5">
      <c r="A21" s="104" t="s">
        <v>31</v>
      </c>
      <c r="B21" s="13"/>
      <c r="C21" s="100" t="str">
        <f>C9</f>
        <v>3 месяца</v>
      </c>
      <c r="D21" s="94"/>
      <c r="E21" s="27">
        <f>E22</f>
        <v>0.20149999999999998</v>
      </c>
      <c r="F21" s="110">
        <v>50000</v>
      </c>
      <c r="G21" s="107" t="s">
        <v>10</v>
      </c>
      <c r="H21" s="107" t="s">
        <v>42</v>
      </c>
      <c r="I21" s="75" t="str">
        <f t="shared" ref="I21" si="4">IF(E21&gt;$J$1,(E21-$J$1)*0.35,"")</f>
        <v/>
      </c>
      <c r="J21" s="76" t="str">
        <f t="shared" ref="J21" si="5">IF(E21&gt;$J$1,E21-I21,"")</f>
        <v/>
      </c>
    </row>
    <row r="22" spans="1:15" ht="51" customHeight="1" thickBot="1" x14ac:dyDescent="0.5">
      <c r="A22" s="105"/>
      <c r="B22" s="101">
        <v>5</v>
      </c>
      <c r="C22" s="48" t="s">
        <v>0</v>
      </c>
      <c r="D22" s="97">
        <v>6</v>
      </c>
      <c r="E22" s="99">
        <f>E15-0.1%</f>
        <v>0.20149999999999998</v>
      </c>
      <c r="F22" s="111"/>
      <c r="G22" s="108"/>
      <c r="H22" s="108"/>
      <c r="I22" s="75" t="str">
        <f t="shared" si="0"/>
        <v/>
      </c>
      <c r="J22" s="76" t="str">
        <f t="shared" si="1"/>
        <v/>
      </c>
    </row>
    <row r="23" spans="1:15" ht="51" customHeight="1" x14ac:dyDescent="0.45">
      <c r="A23" s="105"/>
      <c r="B23" s="102"/>
      <c r="C23" s="10" t="s">
        <v>1</v>
      </c>
      <c r="D23" s="62">
        <v>6</v>
      </c>
      <c r="E23" s="27">
        <f>E9</f>
        <v>0.20299999999999999</v>
      </c>
      <c r="F23" s="111"/>
      <c r="G23" s="108"/>
      <c r="H23" s="108"/>
      <c r="I23" s="75"/>
      <c r="J23" s="76"/>
    </row>
    <row r="24" spans="1:15" ht="51" customHeight="1" x14ac:dyDescent="0.45">
      <c r="A24" s="105"/>
      <c r="B24" s="102"/>
      <c r="C24" s="48" t="s">
        <v>2</v>
      </c>
      <c r="D24" s="97">
        <v>12</v>
      </c>
      <c r="E24" s="99">
        <f>E11</f>
        <v>0.21</v>
      </c>
      <c r="F24" s="111"/>
      <c r="G24" s="108"/>
      <c r="H24" s="108"/>
      <c r="I24" s="45" t="str">
        <f>IF(E24&gt;$J$1,(E24-$J$1)*0.35,"")</f>
        <v/>
      </c>
      <c r="J24" s="46" t="str">
        <f>IF(E24&gt;$J$1,E24-I24,"")</f>
        <v/>
      </c>
    </row>
    <row r="25" spans="1:15" ht="51" customHeight="1" x14ac:dyDescent="0.45">
      <c r="A25" s="105"/>
      <c r="B25" s="102"/>
      <c r="C25" s="49" t="s">
        <v>16</v>
      </c>
      <c r="D25" s="98">
        <v>24</v>
      </c>
      <c r="E25" s="99">
        <f>E13-0.2%</f>
        <v>0.218</v>
      </c>
      <c r="F25" s="111"/>
      <c r="G25" s="108"/>
      <c r="H25" s="108"/>
      <c r="I25" s="45" t="str">
        <f>IF(E25&gt;$J$1,(E25-$J$1)*0.35,"")</f>
        <v/>
      </c>
      <c r="J25" s="46" t="str">
        <f>IF(E25&gt;$J$1,E25-I25,"")</f>
        <v/>
      </c>
    </row>
    <row r="26" spans="1:15" ht="91.5" customHeight="1" thickBot="1" x14ac:dyDescent="0.5">
      <c r="A26" s="106"/>
      <c r="B26" s="103"/>
      <c r="C26" s="51" t="s">
        <v>38</v>
      </c>
      <c r="D26" s="63">
        <v>36</v>
      </c>
      <c r="E26" s="52">
        <f>E14-0.2%</f>
        <v>0.2205</v>
      </c>
      <c r="F26" s="112"/>
      <c r="G26" s="109"/>
      <c r="H26" s="109"/>
      <c r="I26" s="66">
        <f>IF(E26&gt;$J$1,(E26-$J$1)*0.35,"")</f>
        <v>1.7499999999999043E-4</v>
      </c>
      <c r="J26" s="67">
        <f>IF(E26&gt;$J$1,E26-I26,"")</f>
        <v>0.22032500000000002</v>
      </c>
      <c r="O26">
        <v>12.15</v>
      </c>
    </row>
    <row r="27" spans="1:15" ht="27" customHeight="1" x14ac:dyDescent="0.45">
      <c r="A27" t="s">
        <v>40</v>
      </c>
    </row>
    <row r="28" spans="1:15" ht="27" customHeight="1" x14ac:dyDescent="0.45"/>
    <row r="29" spans="1:15" ht="39" customHeight="1" x14ac:dyDescent="0.45"/>
  </sheetData>
  <mergeCells count="19">
    <mergeCell ref="H15:H19"/>
    <mergeCell ref="A15:A19"/>
    <mergeCell ref="F15:F19"/>
    <mergeCell ref="G15:G19"/>
    <mergeCell ref="B16:B19"/>
    <mergeCell ref="H4:H7"/>
    <mergeCell ref="H9:H14"/>
    <mergeCell ref="F4:F7"/>
    <mergeCell ref="A9:A14"/>
    <mergeCell ref="F9:F14"/>
    <mergeCell ref="G9:G14"/>
    <mergeCell ref="B9:B14"/>
    <mergeCell ref="G4:G7"/>
    <mergeCell ref="A4:A7"/>
    <mergeCell ref="B22:B26"/>
    <mergeCell ref="A21:A26"/>
    <mergeCell ref="G21:G26"/>
    <mergeCell ref="F21:F26"/>
    <mergeCell ref="H21:H26"/>
  </mergeCells>
  <phoneticPr fontId="2" type="noConversion"/>
  <pageMargins left="0.19685039370078741" right="0.19685039370078741" top="0.19685039370078741" bottom="0.19685039370078741" header="0.31496062992125984" footer="0.31496062992125984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sqref="A1:E9"/>
    </sheetView>
  </sheetViews>
  <sheetFormatPr defaultRowHeight="14.25" x14ac:dyDescent="0.45"/>
  <cols>
    <col min="1" max="1" width="20" style="19" bestFit="1" customWidth="1"/>
  </cols>
  <sheetData>
    <row r="1" spans="1:5" ht="14.65" thickBot="1" x14ac:dyDescent="0.5">
      <c r="A1" s="15" t="s">
        <v>24</v>
      </c>
      <c r="E1" s="21">
        <v>1</v>
      </c>
    </row>
    <row r="2" spans="1:5" ht="14.65" thickBot="1" x14ac:dyDescent="0.5">
      <c r="A2" s="16" t="s">
        <v>25</v>
      </c>
      <c r="E2" s="21">
        <v>3</v>
      </c>
    </row>
    <row r="3" spans="1:5" ht="14.65" thickBot="1" x14ac:dyDescent="0.5">
      <c r="A3" s="18" t="s">
        <v>18</v>
      </c>
      <c r="E3" s="11">
        <v>6</v>
      </c>
    </row>
    <row r="4" spans="1:5" x14ac:dyDescent="0.45">
      <c r="A4" s="13" t="s">
        <v>26</v>
      </c>
      <c r="E4" s="11">
        <v>9</v>
      </c>
    </row>
    <row r="5" spans="1:5" x14ac:dyDescent="0.45">
      <c r="A5" s="17" t="s">
        <v>31</v>
      </c>
      <c r="E5" s="11">
        <v>12</v>
      </c>
    </row>
    <row r="6" spans="1:5" x14ac:dyDescent="0.45">
      <c r="A6" s="31"/>
      <c r="E6" s="11">
        <v>18</v>
      </c>
    </row>
    <row r="7" spans="1:5" ht="14.65" thickBot="1" x14ac:dyDescent="0.5">
      <c r="E7" s="12">
        <v>24</v>
      </c>
    </row>
    <row r="8" spans="1:5" x14ac:dyDescent="0.45">
      <c r="E8" s="22">
        <v>36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39"/>
  <sheetViews>
    <sheetView workbookViewId="0">
      <selection activeCell="C18" sqref="C18"/>
    </sheetView>
  </sheetViews>
  <sheetFormatPr defaultColWidth="8.796875" defaultRowHeight="14.25" x14ac:dyDescent="0.45"/>
  <cols>
    <col min="1" max="1" width="8.796875" style="33"/>
    <col min="2" max="2" width="28.19921875" style="33" bestFit="1" customWidth="1"/>
    <col min="3" max="3" width="18.796875" style="33" customWidth="1"/>
    <col min="4" max="15" width="8.796875" style="33"/>
    <col min="16" max="20" width="0" style="33" hidden="1" customWidth="1"/>
    <col min="21" max="16384" width="8.796875" style="33"/>
  </cols>
  <sheetData>
    <row r="1" spans="2:20" ht="14.65" thickBot="1" x14ac:dyDescent="0.5"/>
    <row r="2" spans="2:20" ht="28.9" thickBot="1" x14ac:dyDescent="0.5">
      <c r="P2" s="15" t="s">
        <v>24</v>
      </c>
      <c r="Q2"/>
      <c r="R2"/>
      <c r="S2"/>
      <c r="T2" s="21">
        <v>1</v>
      </c>
    </row>
    <row r="3" spans="2:20" ht="28.9" thickBot="1" x14ac:dyDescent="0.5">
      <c r="P3" s="16" t="s">
        <v>25</v>
      </c>
      <c r="Q3"/>
      <c r="R3"/>
      <c r="S3"/>
      <c r="T3" s="21">
        <v>3</v>
      </c>
    </row>
    <row r="4" spans="2:20" ht="43.15" thickBot="1" x14ac:dyDescent="0.5">
      <c r="P4" s="18" t="s">
        <v>18</v>
      </c>
      <c r="Q4"/>
      <c r="R4"/>
      <c r="S4"/>
      <c r="T4" s="11">
        <v>6</v>
      </c>
    </row>
    <row r="5" spans="2:20" x14ac:dyDescent="0.45">
      <c r="P5" s="13" t="s">
        <v>26</v>
      </c>
      <c r="Q5"/>
      <c r="R5"/>
      <c r="S5"/>
      <c r="T5" s="11">
        <v>9</v>
      </c>
    </row>
    <row r="6" spans="2:20" ht="28.5" x14ac:dyDescent="0.45">
      <c r="P6" s="17" t="s">
        <v>31</v>
      </c>
      <c r="Q6"/>
      <c r="R6"/>
      <c r="S6"/>
      <c r="T6" s="11">
        <v>12</v>
      </c>
    </row>
    <row r="7" spans="2:20" x14ac:dyDescent="0.45">
      <c r="P7" s="31"/>
      <c r="Q7"/>
      <c r="R7"/>
      <c r="S7"/>
      <c r="T7" s="11">
        <v>18</v>
      </c>
    </row>
    <row r="8" spans="2:20" ht="14.65" thickBot="1" x14ac:dyDescent="0.5">
      <c r="P8" s="19"/>
      <c r="Q8"/>
      <c r="R8"/>
      <c r="S8"/>
      <c r="T8" s="12">
        <v>24</v>
      </c>
    </row>
    <row r="9" spans="2:20" x14ac:dyDescent="0.45">
      <c r="P9" s="19"/>
      <c r="Q9"/>
      <c r="R9"/>
      <c r="S9"/>
      <c r="T9" s="22">
        <v>36</v>
      </c>
    </row>
    <row r="10" spans="2:20" x14ac:dyDescent="0.45">
      <c r="B10" s="34" t="s">
        <v>22</v>
      </c>
      <c r="C10" s="32" t="s">
        <v>24</v>
      </c>
      <c r="P10" s="19"/>
      <c r="Q10"/>
      <c r="R10"/>
      <c r="S10"/>
      <c r="T10"/>
    </row>
    <row r="11" spans="2:20" x14ac:dyDescent="0.45">
      <c r="B11" s="34" t="s">
        <v>21</v>
      </c>
      <c r="C11" s="41">
        <v>100000</v>
      </c>
    </row>
    <row r="12" spans="2:20" x14ac:dyDescent="0.45">
      <c r="B12" s="34" t="s">
        <v>23</v>
      </c>
      <c r="C12" s="32">
        <v>24</v>
      </c>
    </row>
    <row r="13" spans="2:20" x14ac:dyDescent="0.45">
      <c r="B13" s="34" t="s">
        <v>34</v>
      </c>
      <c r="C13" s="36">
        <f ca="1">TODAY()</f>
        <v>45914</v>
      </c>
    </row>
    <row r="14" spans="2:20" x14ac:dyDescent="0.45">
      <c r="B14" s="34" t="s">
        <v>33</v>
      </c>
      <c r="C14" s="36">
        <f ca="1">C13+(C12*30.5)</f>
        <v>46646</v>
      </c>
    </row>
    <row r="15" spans="2:20" x14ac:dyDescent="0.45">
      <c r="C15" s="37"/>
    </row>
    <row r="16" spans="2:20" x14ac:dyDescent="0.45">
      <c r="C16" s="37"/>
    </row>
    <row r="17" spans="2:3" x14ac:dyDescent="0.45">
      <c r="B17" s="33" t="s">
        <v>35</v>
      </c>
      <c r="C17" s="37"/>
    </row>
    <row r="18" spans="2:3" x14ac:dyDescent="0.45">
      <c r="B18" s="34" t="s">
        <v>27</v>
      </c>
      <c r="C18" s="38">
        <f>IF(C10="Классический",VLOOKUP(C12,'Программы сбережений для физ. л'!D9:E14,2,FALSE),IF(C10="Пенсионный",VLOOKUP(C12,'Программы сбережений для физ. л'!#REF!,2,FALSE),IF(C10="Квартальная премия",VLOOKUP(C12,'Программы сбережений для физ. л'!D16:E19,2,FALSE),IF(C10="Денежный",VLOOKUP(C12,'Программы сбережений для физ. л'!D22:E26,2,FALSE),'Программы сбережений для физ. л'!E20))))</f>
        <v>0.2225</v>
      </c>
    </row>
    <row r="19" spans="2:3" x14ac:dyDescent="0.45">
      <c r="B19" s="34" t="s">
        <v>37</v>
      </c>
      <c r="C19" s="38">
        <f>(C20/C11)*12/C12</f>
        <v>0.2225</v>
      </c>
    </row>
    <row r="20" spans="2:3" x14ac:dyDescent="0.45">
      <c r="B20" s="34" t="s">
        <v>29</v>
      </c>
      <c r="C20" s="43">
        <f>IF(C10="Пенсионный",C11*(1+(C18/12))^(C12)-C11,IF(C10="Квартальная премия",C11*(1+(C18/4))^(C12/3)-C11,C11*C12*C18/12))</f>
        <v>44500</v>
      </c>
    </row>
    <row r="21" spans="2:3" hidden="1" x14ac:dyDescent="0.45">
      <c r="B21" s="34" t="s">
        <v>29</v>
      </c>
      <c r="C21" s="43">
        <f>C11*C12*C18/12</f>
        <v>44500</v>
      </c>
    </row>
    <row r="22" spans="2:3" x14ac:dyDescent="0.45">
      <c r="B22" s="34" t="s">
        <v>28</v>
      </c>
      <c r="C22" s="43">
        <f>C11+C20</f>
        <v>144500</v>
      </c>
    </row>
    <row r="23" spans="2:3" x14ac:dyDescent="0.45">
      <c r="B23" s="34" t="s">
        <v>30</v>
      </c>
      <c r="C23" s="35" t="str">
        <f>IF(C10="Классический","в конце срока",IF('Калькулятор Вкладов'!C10="Квартальная премия","Ежеквартально","Ежемесячно"))</f>
        <v>в конце срока</v>
      </c>
    </row>
    <row r="24" spans="2:3" x14ac:dyDescent="0.45">
      <c r="B24" s="34" t="s">
        <v>32</v>
      </c>
      <c r="C24" s="35" t="str">
        <f>IF(C10="Быстрый доход","НЕТ","ДА")</f>
        <v>ДА</v>
      </c>
    </row>
    <row r="25" spans="2:3" x14ac:dyDescent="0.45">
      <c r="B25" s="34" t="s">
        <v>36</v>
      </c>
      <c r="C25" s="35" t="str">
        <f>IF(C10="Пенсионный","ДА",IF(C10="Квартальная премия","ДА","НЕТ"))</f>
        <v>НЕТ</v>
      </c>
    </row>
    <row r="26" spans="2:3" x14ac:dyDescent="0.45">
      <c r="B26" s="34" t="s">
        <v>11</v>
      </c>
      <c r="C26" s="35" t="str">
        <f>IF(C10="Денежный","ДА","НЕТ")</f>
        <v>НЕТ</v>
      </c>
    </row>
    <row r="27" spans="2:3" x14ac:dyDescent="0.45">
      <c r="C27" s="37"/>
    </row>
    <row r="28" spans="2:3" x14ac:dyDescent="0.45">
      <c r="B28" s="33" t="s">
        <v>39</v>
      </c>
      <c r="C28" s="42"/>
    </row>
    <row r="39" spans="9:9" x14ac:dyDescent="0.45">
      <c r="I39" s="44"/>
    </row>
  </sheetData>
  <dataValidations count="2">
    <dataValidation type="list" allowBlank="1" showInputMessage="1" showErrorMessage="1" sqref="C10" xr:uid="{00000000-0002-0000-0200-000000000000}">
      <formula1>$P$2:$P$6</formula1>
    </dataValidation>
    <dataValidation type="list" allowBlank="1" showInputMessage="1" showErrorMessage="1" sqref="C12" xr:uid="{00000000-0002-0000-0200-000001000000}">
      <formula1>$T$2:$T$9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Лист2!$A$1:$A$5</xm:f>
          </x14:formula1>
          <xm:sqref>C10</xm:sqref>
        </x14:dataValidation>
        <x14:dataValidation type="list" allowBlank="1" showInputMessage="1" showErrorMessage="1" xr:uid="{00000000-0002-0000-0200-000003000000}">
          <x14:formula1>
            <xm:f>Лист2!$E$1:$E$8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Программы сбережений для физ. л</vt:lpstr>
      <vt:lpstr>Лист2</vt:lpstr>
      <vt:lpstr>Калькулятор Вкладов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Leo Ekb</cp:lastModifiedBy>
  <cp:lastPrinted>2024-09-25T07:03:12Z</cp:lastPrinted>
  <dcterms:created xsi:type="dcterms:W3CDTF">2013-03-12T09:41:33Z</dcterms:created>
  <dcterms:modified xsi:type="dcterms:W3CDTF">2025-09-14T09:38:47Z</dcterms:modified>
</cp:coreProperties>
</file>